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log-my.sharepoint.com/personal/stephan_plaschke_analog_com/Documents/Documents/Trinamic/max222xx/"/>
    </mc:Choice>
  </mc:AlternateContent>
  <xr:revisionPtr revIDLastSave="778" documentId="8_{DD697C5E-8F55-43E1-A90E-0D335573979C}" xr6:coauthVersionLast="47" xr6:coauthVersionMax="47" xr10:uidLastSave="{9454EE15-71B4-41D0-94FE-957C29073D5D}"/>
  <bookViews>
    <workbookView xWindow="-90" yWindow="-90" windowWidth="19380" windowHeight="11460" xr2:uid="{60634F20-85A4-42A5-B421-FEF3A0B50CA7}"/>
  </bookViews>
  <sheets>
    <sheet name="MAX22200" sheetId="1" r:id="rId1"/>
    <sheet name="Support page" sheetId="2" r:id="rId2"/>
    <sheet name="Revision Histor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 a="1"/>
  <c r="H14" i="1" s="1"/>
  <c r="E26" i="1" s="1"/>
  <c r="H16" i="1" a="1"/>
  <c r="H16" i="1" s="1"/>
  <c r="H15" i="1" a="1"/>
  <c r="H15" i="1" s="1"/>
  <c r="H13" i="1"/>
  <c r="H12" i="1" s="1"/>
  <c r="E25" i="1" s="1"/>
  <c r="E31" i="1" l="1"/>
  <c r="E33" i="1"/>
  <c r="E32" i="1"/>
  <c r="K26" i="1"/>
  <c r="E24" i="1"/>
  <c r="B28" i="1" s="1"/>
  <c r="K24" i="1"/>
  <c r="K25" i="1"/>
  <c r="B35" i="1" l="1"/>
  <c r="H2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<sst xmlns="http://schemas.openxmlformats.org/spreadsheetml/2006/main" count="88" uniqueCount="72">
  <si>
    <t xml:space="preserve">KFS </t>
  </si>
  <si>
    <t xml:space="preserve">HFS </t>
  </si>
  <si>
    <t>Rref</t>
  </si>
  <si>
    <t>IFS = KFS * 1(V) / Rref (Ohm)</t>
  </si>
  <si>
    <t>IFS</t>
  </si>
  <si>
    <t>(recommended range from 15k to 100k)</t>
  </si>
  <si>
    <t xml:space="preserve">IHIT </t>
  </si>
  <si>
    <t>IHOLD</t>
  </si>
  <si>
    <t>HIT</t>
  </si>
  <si>
    <t>HOLD</t>
  </si>
  <si>
    <t>CDR</t>
  </si>
  <si>
    <t>VDR</t>
  </si>
  <si>
    <t>δMIN</t>
  </si>
  <si>
    <t>δMAX</t>
  </si>
  <si>
    <t>Fullscale or Halfscale (0 or 1)</t>
  </si>
  <si>
    <t>FREQM</t>
  </si>
  <si>
    <t>Internal Oscilator 0=100kHz; 1=80kHz</t>
  </si>
  <si>
    <t xml:space="preserve">HIT </t>
  </si>
  <si>
    <t>DHIT</t>
  </si>
  <si>
    <t>DHOLD</t>
  </si>
  <si>
    <t>SRC</t>
  </si>
  <si>
    <t>Slope Rate (0 or 1)</t>
  </si>
  <si>
    <t>FREQ_CFG</t>
  </si>
  <si>
    <t>mA</t>
  </si>
  <si>
    <t>%</t>
  </si>
  <si>
    <t>fChop</t>
  </si>
  <si>
    <t>kHz</t>
  </si>
  <si>
    <t>HSnLS</t>
  </si>
  <si>
    <t>OL_EN</t>
  </si>
  <si>
    <t>DPM</t>
  </si>
  <si>
    <t>HHF_EN</t>
  </si>
  <si>
    <t>Chopping frequency (0,1,2,3 -&gt; f_CLK/4, f_CLK/3, f_CLK/2, f_CLK)</t>
  </si>
  <si>
    <t>TRGnSPI</t>
  </si>
  <si>
    <t>High / low side selection</t>
  </si>
  <si>
    <t>Slew Rate Control</t>
  </si>
  <si>
    <t>Open Load Detection</t>
  </si>
  <si>
    <t>Plunger Movement detection</t>
  </si>
  <si>
    <t xml:space="preserve">HIT Current Check </t>
  </si>
  <si>
    <t xml:space="preserve">TRIG or SPI selection </t>
  </si>
  <si>
    <t>HIT_T</t>
  </si>
  <si>
    <t>THIT</t>
  </si>
  <si>
    <t>DPM_EN</t>
  </si>
  <si>
    <t>ISTART</t>
  </si>
  <si>
    <t>DPM_ISTART</t>
  </si>
  <si>
    <t>DPM_TDEB</t>
  </si>
  <si>
    <t>TDEB</t>
  </si>
  <si>
    <t>DPM_ITPH</t>
  </si>
  <si>
    <t>ITPH</t>
  </si>
  <si>
    <t>µs</t>
  </si>
  <si>
    <t>ms</t>
  </si>
  <si>
    <t>VDR has to be configured when active signal (Bit0 in Status 0x00) is not set</t>
  </si>
  <si>
    <t>Status Register (0x00)</t>
  </si>
  <si>
    <t>Usage:</t>
  </si>
  <si>
    <t>Enter settings for Status and Config Register</t>
  </si>
  <si>
    <t>Configuration Register</t>
  </si>
  <si>
    <t>Enter Hardware Settings</t>
  </si>
  <si>
    <t>Enter Settings for VDR/CDR/DPM</t>
  </si>
  <si>
    <t>Yellow cells has to be filled</t>
  </si>
  <si>
    <t>green cells return register value</t>
  </si>
  <si>
    <t>MAX22200 Register calculator</t>
  </si>
  <si>
    <t>Hardware Configuration</t>
  </si>
  <si>
    <t>CFG_CH_0x    HEX:</t>
  </si>
  <si>
    <t>CFG_DPM    HEX:</t>
  </si>
  <si>
    <t>File :</t>
  </si>
  <si>
    <t>THIS CODE AND INFORMATION IS PROVIDED "AS IS" WITHOUT WARRANTY OF ANY  KIND, EITHER EXPRESSED OR IMPLIED.</t>
  </si>
  <si>
    <t>Date</t>
  </si>
  <si>
    <t>Author</t>
  </si>
  <si>
    <t>Comment</t>
  </si>
  <si>
    <t>MAX22200_calculations.xlsx</t>
  </si>
  <si>
    <t>SP</t>
  </si>
  <si>
    <t>2024-Dec-09</t>
  </si>
  <si>
    <t>Initial version based on MAX22200_calculations.xlsx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</si>
</sst>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name val="Arial"/>
      <family val="2"/>
    </font>
    <font>
      <b/>
      <i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0" fillId="2" borderId="1" xfId="0" applyFill="1" applyBorder="1"/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0" fillId="0" borderId="3" xfId="0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30</xdr:row>
      <xdr:rowOff>0</xdr:rowOff>
    </xdr:from>
    <xdr:to>
      <xdr:col>14</xdr:col>
      <xdr:colOff>276319</xdr:colOff>
      <xdr:row>51</xdr:row>
      <xdr:rowOff>598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680267-ACE4-0C2A-8078-BEB17224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9767" y="5022962"/>
          <a:ext cx="5879975" cy="400744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42C79-0D85-4015-BFAF-DDD703815792}">
  <dimension ref="A1:P35"/>
  <sheetViews>
    <sheetView tabSelected="1" zoomScaleNormal="100" workbookViewId="0">
      <selection activeCell="E30" sqref="E30"/>
    </sheetView>
  </sheetViews>
  <sheetFormatPr defaultRowHeight="14.75" x14ac:dyDescent="0.75"/>
  <cols>
    <col min="1" max="1" width="15.04296875" customWidth="1"/>
    <col min="2" max="2" width="11.6328125" style="1" customWidth="1"/>
    <col min="4" max="4" width="10.7265625" bestFit="1" customWidth="1"/>
    <col min="6" max="6" width="8.7265625" customWidth="1"/>
    <col min="7" max="7" width="15.86328125" customWidth="1"/>
    <col min="8" max="8" width="10.31640625" style="1" bestFit="1" customWidth="1"/>
    <col min="9" max="9" width="10.04296875" customWidth="1"/>
    <col min="11" max="11" width="10.7265625" bestFit="1" customWidth="1"/>
    <col min="12" max="12" width="7.40625" customWidth="1"/>
  </cols>
  <sheetData>
    <row r="1" spans="1:9" ht="29" customHeight="1" x14ac:dyDescent="0.75">
      <c r="A1" s="23" t="s">
        <v>59</v>
      </c>
      <c r="B1" s="12"/>
      <c r="C1" s="24"/>
    </row>
    <row r="2" spans="1:9" x14ac:dyDescent="0.75">
      <c r="A2" t="s">
        <v>52</v>
      </c>
      <c r="B2" s="11" t="s">
        <v>53</v>
      </c>
    </row>
    <row r="3" spans="1:9" x14ac:dyDescent="0.75">
      <c r="B3" s="11" t="s">
        <v>55</v>
      </c>
    </row>
    <row r="4" spans="1:9" x14ac:dyDescent="0.75">
      <c r="B4" s="11" t="s">
        <v>56</v>
      </c>
    </row>
    <row r="5" spans="1:9" x14ac:dyDescent="0.75">
      <c r="B5" s="11" t="s">
        <v>57</v>
      </c>
    </row>
    <row r="6" spans="1:9" x14ac:dyDescent="0.75">
      <c r="B6" s="11" t="s">
        <v>58</v>
      </c>
    </row>
    <row r="7" spans="1:9" x14ac:dyDescent="0.75">
      <c r="B7" s="11"/>
    </row>
    <row r="8" spans="1:9" ht="31" customHeight="1" x14ac:dyDescent="0.75">
      <c r="A8" s="23" t="s">
        <v>51</v>
      </c>
      <c r="B8" s="12"/>
    </row>
    <row r="9" spans="1:9" x14ac:dyDescent="0.75">
      <c r="A9" s="21" t="s">
        <v>15</v>
      </c>
      <c r="B9" s="22">
        <v>1</v>
      </c>
      <c r="C9" t="s">
        <v>16</v>
      </c>
    </row>
    <row r="10" spans="1:9" ht="30.5" customHeight="1" x14ac:dyDescent="0.75">
      <c r="A10" s="23" t="s">
        <v>54</v>
      </c>
      <c r="B10" s="12"/>
    </row>
    <row r="11" spans="1:9" ht="16" x14ac:dyDescent="0.8">
      <c r="A11" s="19" t="s">
        <v>27</v>
      </c>
      <c r="B11" s="20">
        <v>0</v>
      </c>
      <c r="C11" t="s">
        <v>33</v>
      </c>
      <c r="G11" s="8" t="s">
        <v>3</v>
      </c>
    </row>
    <row r="12" spans="1:9" x14ac:dyDescent="0.75">
      <c r="A12" s="6" t="s">
        <v>20</v>
      </c>
      <c r="B12" s="7">
        <v>0</v>
      </c>
      <c r="C12" t="s">
        <v>34</v>
      </c>
      <c r="G12" s="6" t="s">
        <v>4</v>
      </c>
      <c r="H12" s="3">
        <f>H13*1/B21</f>
        <v>1</v>
      </c>
    </row>
    <row r="13" spans="1:9" x14ac:dyDescent="0.75">
      <c r="A13" s="6" t="s">
        <v>28</v>
      </c>
      <c r="B13" s="7">
        <v>0</v>
      </c>
      <c r="C13" t="s">
        <v>35</v>
      </c>
      <c r="G13" s="6" t="s">
        <v>0</v>
      </c>
      <c r="H13" s="3">
        <f>IF(B17=1, 7500, 15000)</f>
        <v>15000</v>
      </c>
    </row>
    <row r="14" spans="1:9" x14ac:dyDescent="0.75">
      <c r="A14" s="6" t="s">
        <v>41</v>
      </c>
      <c r="B14" s="7">
        <v>0</v>
      </c>
      <c r="C14" t="s">
        <v>36</v>
      </c>
      <c r="G14" s="6" t="s">
        <v>25</v>
      </c>
      <c r="H14" s="3" cm="1">
        <f t="array" ref="H14">INDEX('Support page'!D3:D15,MATCH(1,('MAX22200'!B18='Support page'!A3:A15)*('MAX22200'!B9='Support page'!B3:B15)*('MAX22200'!B19='Support page'!C3:C15),0))</f>
        <v>20</v>
      </c>
      <c r="I14" t="s">
        <v>26</v>
      </c>
    </row>
    <row r="15" spans="1:9" x14ac:dyDescent="0.75">
      <c r="A15" s="6" t="s">
        <v>30</v>
      </c>
      <c r="B15" s="7">
        <v>0</v>
      </c>
      <c r="C15" t="s">
        <v>37</v>
      </c>
      <c r="G15" s="6" t="s">
        <v>12</v>
      </c>
      <c r="H15" s="3" cm="1">
        <f t="array" ref="H15">INDEX('Support page'!E3:E15,MATCH(1,('MAX22200'!B18='Support page'!A3:A15)*('MAX22200'!B9='Support page'!B3:B15)*('MAX22200'!B19='Support page'!C3:C15),0))</f>
        <v>4</v>
      </c>
    </row>
    <row r="16" spans="1:9" x14ac:dyDescent="0.75">
      <c r="A16" s="6" t="s">
        <v>32</v>
      </c>
      <c r="B16" s="7">
        <v>0</v>
      </c>
      <c r="C16" t="s">
        <v>38</v>
      </c>
      <c r="G16" s="6" t="s">
        <v>13</v>
      </c>
      <c r="H16" s="3" cm="1">
        <f t="array" ref="H16">INDEX('Support page'!F3:F15,MATCH(1,('MAX22200'!B18='Support page'!A3:A15)*('MAX22200'!B9='Support page'!B3:B15)*('MAX22200'!B19='Support page'!C3:C15),0))</f>
        <v>96</v>
      </c>
    </row>
    <row r="17" spans="1:16" x14ac:dyDescent="0.75">
      <c r="A17" s="6" t="s">
        <v>1</v>
      </c>
      <c r="B17" s="7">
        <v>0</v>
      </c>
      <c r="C17" t="s">
        <v>14</v>
      </c>
    </row>
    <row r="18" spans="1:16" x14ac:dyDescent="0.75">
      <c r="A18" s="6" t="s">
        <v>20</v>
      </c>
      <c r="B18" s="7">
        <v>0</v>
      </c>
      <c r="C18" t="s">
        <v>21</v>
      </c>
    </row>
    <row r="19" spans="1:16" x14ac:dyDescent="0.75">
      <c r="A19" s="15" t="s">
        <v>22</v>
      </c>
      <c r="B19" s="18">
        <v>0</v>
      </c>
      <c r="C19" t="s">
        <v>31</v>
      </c>
    </row>
    <row r="20" spans="1:16" ht="30.5" customHeight="1" x14ac:dyDescent="0.75">
      <c r="A20" s="23" t="s">
        <v>60</v>
      </c>
      <c r="B20" s="12"/>
    </row>
    <row r="21" spans="1:16" x14ac:dyDescent="0.75">
      <c r="A21" s="19" t="s">
        <v>2</v>
      </c>
      <c r="B21" s="20">
        <v>15000</v>
      </c>
      <c r="C21" t="s">
        <v>5</v>
      </c>
    </row>
    <row r="23" spans="1:16" ht="31" customHeight="1" x14ac:dyDescent="0.75">
      <c r="A23" s="16" t="s">
        <v>10</v>
      </c>
      <c r="G23" s="17" t="s">
        <v>11</v>
      </c>
      <c r="H23" s="9" t="s">
        <v>50</v>
      </c>
      <c r="P23" s="1"/>
    </row>
    <row r="24" spans="1:16" x14ac:dyDescent="0.75">
      <c r="A24" s="6" t="s">
        <v>6</v>
      </c>
      <c r="B24" s="7">
        <v>650</v>
      </c>
      <c r="C24" s="6" t="s">
        <v>23</v>
      </c>
      <c r="D24" s="6" t="s">
        <v>8</v>
      </c>
      <c r="E24" s="6">
        <f>IF(ROUND((B24/1000)*2^7*H12,0)=128,127,ROUND((B24/1000)*2^7*H12,0))</f>
        <v>83</v>
      </c>
      <c r="G24" s="6" t="s">
        <v>18</v>
      </c>
      <c r="H24" s="7">
        <v>50</v>
      </c>
      <c r="I24" s="6" t="s">
        <v>24</v>
      </c>
      <c r="J24" s="6" t="s">
        <v>17</v>
      </c>
      <c r="K24" s="6">
        <f>IF(H24=0,0,IF(H24&lt;H15,H15,IF(H24&lt;H16,H24,IF(H24&lt;100,H16,100))))</f>
        <v>50</v>
      </c>
      <c r="P24" s="1"/>
    </row>
    <row r="25" spans="1:16" x14ac:dyDescent="0.75">
      <c r="A25" s="6" t="s">
        <v>7</v>
      </c>
      <c r="B25" s="7">
        <v>200</v>
      </c>
      <c r="C25" s="6" t="s">
        <v>23</v>
      </c>
      <c r="D25" s="6" t="s">
        <v>9</v>
      </c>
      <c r="E25" s="6">
        <f>IF(ROUND((B25/1000)*2^7*H12,0)=128,127,ROUND((B25/1000)*2^7*H12,0))</f>
        <v>26</v>
      </c>
      <c r="G25" s="6" t="s">
        <v>19</v>
      </c>
      <c r="H25" s="7">
        <v>50</v>
      </c>
      <c r="I25" s="6" t="s">
        <v>24</v>
      </c>
      <c r="J25" s="6" t="s">
        <v>9</v>
      </c>
      <c r="K25" s="6">
        <f>IF(H25=0,0,IF(H25&lt;H15,H15,IF(H25&lt;H16,H25,IF(H25&lt;100,H16,100))))</f>
        <v>50</v>
      </c>
      <c r="P25" s="1"/>
    </row>
    <row r="26" spans="1:16" x14ac:dyDescent="0.75">
      <c r="A26" s="6" t="s">
        <v>40</v>
      </c>
      <c r="B26" s="7">
        <v>150</v>
      </c>
      <c r="C26" s="6" t="s">
        <v>49</v>
      </c>
      <c r="D26" s="6" t="s">
        <v>39</v>
      </c>
      <c r="E26" s="6">
        <f>IF(ROUND(B26*H14/40,0)&gt;255,255,ROUND(B26*H14/40,0))</f>
        <v>75</v>
      </c>
      <c r="G26" s="6" t="s">
        <v>40</v>
      </c>
      <c r="H26" s="7">
        <v>0</v>
      </c>
      <c r="I26" s="6" t="s">
        <v>49</v>
      </c>
      <c r="J26" s="6" t="s">
        <v>39</v>
      </c>
      <c r="K26" s="6">
        <f>IF(ROUND(H26*H14/40&gt;255,0),255,ROUND(H26*H14/40,0))</f>
        <v>0</v>
      </c>
      <c r="P26" s="1"/>
    </row>
    <row r="27" spans="1:16" x14ac:dyDescent="0.75">
      <c r="P27" s="1"/>
    </row>
    <row r="28" spans="1:16" x14ac:dyDescent="0.75">
      <c r="A28" s="25" t="s">
        <v>61</v>
      </c>
      <c r="B28" s="13" t="str">
        <f>DEC2HEX(_xlfn.BITOR(_xlfn.BITOR(_xlfn.BITOR(_xlfn.BITOR(_xlfn.BITOR(_xlfn.BITOR(_xlfn.BITOR(_xlfn.BITOR(_xlfn.BITOR(_xlfn.BITOR(_xlfn.BITOR((_xlfn.BITLSHIFT(_xlfn.BITOR(0,B17),31)),_xlfn.BITLSHIFT(_xlfn.BITOR(0,E25),24)), _xlfn.BITLSHIFT(_xlfn.BITOR(0,B16),23)), _xlfn.BITLSHIFT(_xlfn.BITOR(0,E24),16)),_xlfn.BITLSHIFT(_xlfn.BITOR(0,E26),8)),_xlfn.BITLSHIFT(0,7)),_xlfn.BITLSHIFT(_xlfn.BITOR(0,B11),6)),_xlfn.BITLSHIFT(_xlfn.BITOR(0,B19),4)),_xlfn.BITLSHIFT(_xlfn.BITOR(0,B12),3)),_xlfn.BITLSHIFT(_xlfn.BITOR(0,B13),2)),_xlfn.BITLSHIFT(_xlfn.BITOR(0,B14),1)),_xlfn.BITOR(0,B15)),8)</f>
        <v>1A534B00</v>
      </c>
      <c r="G28" s="25" t="s">
        <v>61</v>
      </c>
      <c r="H28" s="13" t="str">
        <f>DEC2HEX(_xlfn.BITOR(_xlfn.BITOR(_xlfn.BITOR(_xlfn.BITOR(_xlfn.BITOR(_xlfn.BITOR(_xlfn.BITOR(_xlfn.BITOR(_xlfn.BITOR(_xlfn.BITOR(_xlfn.BITOR((_xlfn.BITLSHIFT(_xlfn.BITOR(0,B17),31)),_xlfn.BITLSHIFT(_xlfn.BITOR(0,K25),24)), _xlfn.BITLSHIFT(_xlfn.BITOR(0,B16),23)), _xlfn.BITLSHIFT(_xlfn.BITOR(1,K24),16)),_xlfn.BITLSHIFT(_xlfn.BITOR(0,K26),8)),_xlfn.BITLSHIFT(1,7)),_xlfn.BITLSHIFT(_xlfn.BITOR(0,B11),6)),_xlfn.BITLSHIFT(_xlfn.BITOR(0,B19),4)),_xlfn.BITLSHIFT(_xlfn.BITOR(0,B12),3)),_xlfn.BITLSHIFT(_xlfn.BITOR(0,B13),2)),_xlfn.BITLSHIFT(_xlfn.BITOR(0,B14),1)),_xlfn.BITOR(0,B15)),8)</f>
        <v>32330080</v>
      </c>
      <c r="P28" s="1"/>
    </row>
    <row r="30" spans="1:16" ht="31" customHeight="1" x14ac:dyDescent="0.75">
      <c r="A30" s="16" t="s">
        <v>29</v>
      </c>
      <c r="B30"/>
    </row>
    <row r="31" spans="1:16" x14ac:dyDescent="0.75">
      <c r="A31" s="3" t="s">
        <v>42</v>
      </c>
      <c r="B31" s="10">
        <v>400</v>
      </c>
      <c r="C31" s="6" t="s">
        <v>23</v>
      </c>
      <c r="D31" s="6" t="s">
        <v>43</v>
      </c>
      <c r="E31" s="6">
        <f>IF(ROUND(B31/(H12/127)/1000,0)&gt;127, 127, ROUND(B31/(H12/127)/1000,0))</f>
        <v>51</v>
      </c>
    </row>
    <row r="32" spans="1:16" x14ac:dyDescent="0.75">
      <c r="A32" s="3" t="s">
        <v>47</v>
      </c>
      <c r="B32" s="10">
        <v>50</v>
      </c>
      <c r="C32" s="6" t="s">
        <v>23</v>
      </c>
      <c r="D32" s="6" t="s">
        <v>46</v>
      </c>
      <c r="E32" s="6">
        <f>IF(ROUND(B32/(H12/127)/1000,0)&gt;15, 15, ROUND(B32/(H12/127)/1000,0))</f>
        <v>6</v>
      </c>
    </row>
    <row r="33" spans="1:5" x14ac:dyDescent="0.75">
      <c r="A33" s="3" t="s">
        <v>45</v>
      </c>
      <c r="B33" s="10">
        <v>50</v>
      </c>
      <c r="C33" s="6" t="s">
        <v>48</v>
      </c>
      <c r="D33" s="6" t="s">
        <v>44</v>
      </c>
      <c r="E33" s="6">
        <f>IF(ROUND((B33*H14)/1000,0)&gt;15, 15, ROUND((B33*H14)/1000,0))</f>
        <v>1</v>
      </c>
    </row>
    <row r="34" spans="1:5" x14ac:dyDescent="0.75">
      <c r="A34" s="1"/>
      <c r="B34"/>
    </row>
    <row r="35" spans="1:5" x14ac:dyDescent="0.75">
      <c r="A35" s="25" t="s">
        <v>62</v>
      </c>
      <c r="B35" s="14" t="str">
        <f>DEC2HEX(_xlfn.BITOR(_xlfn.BITOR(_xlfn.BITLSHIFT(E31,8),_xlfn.BITLSHIFT(E33,4)),E32),8)</f>
        <v>00003316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DF309-10E7-44BB-B50A-96D90CE04DF2}">
  <dimension ref="A2:F15"/>
  <sheetViews>
    <sheetView workbookViewId="0">
      <selection activeCell="D4" sqref="D4"/>
    </sheetView>
  </sheetViews>
  <sheetFormatPr defaultRowHeight="14.75" x14ac:dyDescent="0.75"/>
  <cols>
    <col min="1" max="1" width="8.7265625" style="1"/>
    <col min="2" max="2" width="9.31640625" style="1" bestFit="1" customWidth="1"/>
    <col min="3" max="3" width="16.953125" style="2" bestFit="1" customWidth="1"/>
    <col min="4" max="6" width="8.7265625" style="1"/>
  </cols>
  <sheetData>
    <row r="2" spans="1:6" x14ac:dyDescent="0.75">
      <c r="A2" s="4" t="s">
        <v>20</v>
      </c>
      <c r="B2" s="4" t="s">
        <v>15</v>
      </c>
      <c r="C2" s="5" t="s">
        <v>22</v>
      </c>
      <c r="D2" s="4" t="s">
        <v>25</v>
      </c>
      <c r="E2" s="4" t="s">
        <v>12</v>
      </c>
      <c r="F2" s="4" t="s">
        <v>13</v>
      </c>
    </row>
    <row r="3" spans="1:6" x14ac:dyDescent="0.75">
      <c r="A3" s="3">
        <v>0</v>
      </c>
      <c r="B3" s="3">
        <v>0</v>
      </c>
      <c r="C3" s="3">
        <v>3</v>
      </c>
      <c r="D3" s="3">
        <v>100</v>
      </c>
      <c r="E3" s="3">
        <v>8</v>
      </c>
      <c r="F3" s="3">
        <v>92</v>
      </c>
    </row>
    <row r="4" spans="1:6" x14ac:dyDescent="0.75">
      <c r="A4" s="3">
        <v>0</v>
      </c>
      <c r="B4" s="3">
        <v>0</v>
      </c>
      <c r="C4" s="3">
        <v>2</v>
      </c>
      <c r="D4" s="3">
        <v>50</v>
      </c>
      <c r="E4" s="3">
        <v>4</v>
      </c>
      <c r="F4" s="3">
        <v>96</v>
      </c>
    </row>
    <row r="5" spans="1:6" x14ac:dyDescent="0.75">
      <c r="A5" s="3">
        <v>0</v>
      </c>
      <c r="B5" s="3">
        <v>0</v>
      </c>
      <c r="C5" s="3">
        <v>1</v>
      </c>
      <c r="D5" s="3">
        <v>33.33</v>
      </c>
      <c r="E5" s="3">
        <v>4</v>
      </c>
      <c r="F5" s="3">
        <v>96</v>
      </c>
    </row>
    <row r="6" spans="1:6" x14ac:dyDescent="0.75">
      <c r="A6" s="3">
        <v>0</v>
      </c>
      <c r="B6" s="3">
        <v>0</v>
      </c>
      <c r="C6" s="3">
        <v>0</v>
      </c>
      <c r="D6" s="3">
        <v>25</v>
      </c>
      <c r="E6" s="3">
        <v>4</v>
      </c>
      <c r="F6" s="3">
        <v>96</v>
      </c>
    </row>
    <row r="7" spans="1:6" x14ac:dyDescent="0.75">
      <c r="A7" s="3">
        <v>0</v>
      </c>
      <c r="B7" s="3">
        <v>1</v>
      </c>
      <c r="C7" s="3">
        <v>3</v>
      </c>
      <c r="D7" s="3">
        <v>80</v>
      </c>
      <c r="E7" s="3">
        <v>8</v>
      </c>
      <c r="F7" s="3">
        <v>92</v>
      </c>
    </row>
    <row r="8" spans="1:6" x14ac:dyDescent="0.75">
      <c r="A8" s="3">
        <v>0</v>
      </c>
      <c r="B8" s="3">
        <v>1</v>
      </c>
      <c r="C8" s="3">
        <v>2</v>
      </c>
      <c r="D8" s="3">
        <v>40</v>
      </c>
      <c r="E8" s="3">
        <v>4</v>
      </c>
      <c r="F8" s="3">
        <v>96</v>
      </c>
    </row>
    <row r="9" spans="1:6" x14ac:dyDescent="0.75">
      <c r="A9" s="3">
        <v>0</v>
      </c>
      <c r="B9" s="3">
        <v>1</v>
      </c>
      <c r="C9" s="3">
        <v>1</v>
      </c>
      <c r="D9" s="3">
        <v>26.66</v>
      </c>
      <c r="E9" s="3">
        <v>4</v>
      </c>
      <c r="F9" s="3">
        <v>96</v>
      </c>
    </row>
    <row r="10" spans="1:6" x14ac:dyDescent="0.75">
      <c r="A10" s="3">
        <v>0</v>
      </c>
      <c r="B10" s="3">
        <v>1</v>
      </c>
      <c r="C10" s="3">
        <v>0</v>
      </c>
      <c r="D10" s="3">
        <v>20</v>
      </c>
      <c r="E10" s="3">
        <v>4</v>
      </c>
      <c r="F10" s="3">
        <v>96</v>
      </c>
    </row>
    <row r="11" spans="1:6" x14ac:dyDescent="0.75">
      <c r="A11" s="3">
        <v>1</v>
      </c>
      <c r="B11" s="3">
        <v>0</v>
      </c>
      <c r="C11" s="3">
        <v>1</v>
      </c>
      <c r="D11" s="3">
        <v>33.33</v>
      </c>
      <c r="E11" s="3">
        <v>7</v>
      </c>
      <c r="F11" s="3">
        <v>93</v>
      </c>
    </row>
    <row r="12" spans="1:6" x14ac:dyDescent="0.75">
      <c r="A12" s="3">
        <v>1</v>
      </c>
      <c r="B12" s="3">
        <v>0</v>
      </c>
      <c r="C12" s="3">
        <v>0</v>
      </c>
      <c r="D12" s="3">
        <v>25</v>
      </c>
      <c r="E12" s="3">
        <v>7</v>
      </c>
      <c r="F12" s="3">
        <v>93</v>
      </c>
    </row>
    <row r="13" spans="1:6" x14ac:dyDescent="0.75">
      <c r="A13" s="3">
        <v>1</v>
      </c>
      <c r="B13" s="3">
        <v>1</v>
      </c>
      <c r="C13" s="3">
        <v>2</v>
      </c>
      <c r="D13" s="3">
        <v>40</v>
      </c>
      <c r="E13" s="3">
        <v>7</v>
      </c>
      <c r="F13" s="3">
        <v>93</v>
      </c>
    </row>
    <row r="14" spans="1:6" x14ac:dyDescent="0.75">
      <c r="A14" s="3">
        <v>1</v>
      </c>
      <c r="B14" s="3">
        <v>1</v>
      </c>
      <c r="C14" s="3">
        <v>1</v>
      </c>
      <c r="D14" s="3">
        <v>26.66</v>
      </c>
      <c r="E14" s="3">
        <v>7</v>
      </c>
      <c r="F14" s="3">
        <v>93</v>
      </c>
    </row>
    <row r="15" spans="1:6" x14ac:dyDescent="0.75">
      <c r="A15" s="3">
        <v>1</v>
      </c>
      <c r="B15" s="3">
        <v>1</v>
      </c>
      <c r="C15" s="3">
        <v>0</v>
      </c>
      <c r="D15" s="3">
        <v>20</v>
      </c>
      <c r="E15" s="3">
        <v>7</v>
      </c>
      <c r="F15" s="3">
        <v>93</v>
      </c>
    </row>
  </sheetData>
  <phoneticPr fontId="2" type="noConversion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07BF-D7D6-4742-9171-5B4D67F123E5}">
  <dimension ref="A1:C14"/>
  <sheetViews>
    <sheetView workbookViewId="0">
      <selection activeCell="A7" sqref="A7"/>
    </sheetView>
  </sheetViews>
  <sheetFormatPr defaultColWidth="10.90625" defaultRowHeight="14.75" x14ac:dyDescent="0.75"/>
  <cols>
    <col min="1" max="1" width="12.86328125" customWidth="1"/>
    <col min="2" max="2" width="12.6796875" customWidth="1"/>
    <col min="3" max="3" width="123.6796875" customWidth="1"/>
  </cols>
  <sheetData>
    <row r="1" spans="1:3" x14ac:dyDescent="0.75">
      <c r="A1" s="26" t="s">
        <v>63</v>
      </c>
      <c r="B1" s="27" t="s">
        <v>68</v>
      </c>
    </row>
    <row r="2" spans="1:3" x14ac:dyDescent="0.75">
      <c r="A2" s="26"/>
      <c r="B2" s="27"/>
    </row>
    <row r="3" spans="1:3" x14ac:dyDescent="0.75">
      <c r="C3" s="28" t="s">
        <v>64</v>
      </c>
    </row>
    <row r="4" spans="1:3" x14ac:dyDescent="0.75">
      <c r="B4" s="28"/>
    </row>
    <row r="5" spans="1:3" x14ac:dyDescent="0.75">
      <c r="A5" s="26" t="s">
        <v>65</v>
      </c>
      <c r="B5" t="s">
        <v>66</v>
      </c>
      <c r="C5" s="26" t="s">
        <v>67</v>
      </c>
    </row>
    <row r="6" spans="1:3" x14ac:dyDescent="0.75">
      <c r="A6" s="29" t="s">
        <v>70</v>
      </c>
      <c r="B6" t="s">
        <v>69</v>
      </c>
      <c r="C6" t="s">
        <v>71</v>
      </c>
    </row>
    <row r="7" spans="1:3" x14ac:dyDescent="0.75">
      <c r="A7" s="29"/>
    </row>
    <row r="8" spans="1:3" x14ac:dyDescent="0.75">
      <c r="A8" s="29"/>
    </row>
    <row r="9" spans="1:3" x14ac:dyDescent="0.75">
      <c r="A9" s="29"/>
    </row>
    <row r="10" spans="1:3" x14ac:dyDescent="0.75">
      <c r="A10" s="29"/>
    </row>
    <row r="11" spans="1:3" x14ac:dyDescent="0.75">
      <c r="A11" s="29"/>
    </row>
    <row r="12" spans="1:3" x14ac:dyDescent="0.75">
      <c r="A12" s="29"/>
    </row>
    <row r="13" spans="1:3" x14ac:dyDescent="0.75">
      <c r="A13" s="29"/>
    </row>
    <row r="14" spans="1:3" x14ac:dyDescent="0.75">
      <c r="A14" s="29"/>
    </row>
  </sheetData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eaa689b4-8f87-40e0-9c6f-7228de4d754a}" enabled="0" method="" siteId="{eaa689b4-8f87-40e0-9c6f-7228de4d754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MAX22200</vt:lpstr>
      <vt:lpstr>Support page</vt:lpstr>
      <vt:lpstr>Revision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Plaschke, Stephan</dc:creator>
  <cp:lastModifiedBy>Plaschke, Stephan</cp:lastModifiedBy>
  <dcterms:created xsi:type="dcterms:W3CDTF">2024-11-29T10:42:07Z</dcterms:created>
  <dcterms:modified xsi:type="dcterms:W3CDTF">2024-12-09T08:31:45Z</dcterms:modified>
</cp:coreProperties>
</file>